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pandemic\website resources\PPE\"/>
    </mc:Choice>
  </mc:AlternateContent>
  <xr:revisionPtr revIDLastSave="0" documentId="8_{E0CF37AE-4AF0-42FA-B925-8AE63F1ED124}" xr6:coauthVersionLast="44" xr6:coauthVersionMax="44" xr10:uidLastSave="{00000000-0000-0000-0000-000000000000}"/>
  <bookViews>
    <workbookView xWindow="-120" yWindow="-120" windowWidth="19440" windowHeight="10440" xr2:uid="{00000000-000D-0000-FFFF-FFFF00000000}"/>
  </bookViews>
  <sheets>
    <sheet name="PP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7" i="1" l="1"/>
  <c r="O48" i="1" s="1"/>
  <c r="N47" i="1"/>
  <c r="N48" i="1" s="1"/>
  <c r="G47" i="1"/>
  <c r="G48" i="1" s="1"/>
  <c r="F47" i="1"/>
  <c r="F48" i="1" s="1"/>
  <c r="O42" i="1"/>
  <c r="N42" i="1"/>
  <c r="G42" i="1"/>
  <c r="F42" i="1"/>
  <c r="N40" i="1"/>
  <c r="N41" i="1" s="1"/>
  <c r="O39" i="1"/>
  <c r="O40" i="1" s="1"/>
  <c r="O41" i="1" s="1"/>
  <c r="N39" i="1"/>
  <c r="G39" i="1"/>
  <c r="G40" i="1" s="1"/>
  <c r="G41" i="1" s="1"/>
  <c r="F39" i="1"/>
  <c r="F40" i="1" s="1"/>
  <c r="F41" i="1" s="1"/>
  <c r="C12" i="1"/>
  <c r="F11" i="1"/>
  <c r="E11" i="1"/>
  <c r="G11" i="1" s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D12" i="1" s="1"/>
  <c r="J6" i="1" l="1"/>
  <c r="J8" i="1"/>
  <c r="N8" i="1" s="1"/>
  <c r="F12" i="1"/>
  <c r="K9" i="1"/>
  <c r="O9" i="1" s="1"/>
  <c r="G8" i="1"/>
  <c r="G10" i="1"/>
  <c r="I6" i="1"/>
  <c r="K10" i="1"/>
  <c r="O10" i="1" s="1"/>
  <c r="J10" i="1"/>
  <c r="N10" i="1" s="1"/>
  <c r="H11" i="1"/>
  <c r="L11" i="1" s="1"/>
  <c r="P11" i="1" s="1"/>
  <c r="H10" i="1"/>
  <c r="L10" i="1" s="1"/>
  <c r="I7" i="1"/>
  <c r="M7" i="1" s="1"/>
  <c r="I11" i="1"/>
  <c r="M11" i="1" s="1"/>
  <c r="I10" i="1"/>
  <c r="M10" i="1" s="1"/>
  <c r="I9" i="1"/>
  <c r="M9" i="1" s="1"/>
  <c r="J9" i="1"/>
  <c r="N9" i="1" s="1"/>
  <c r="K11" i="1"/>
  <c r="O11" i="1" s="1"/>
  <c r="N6" i="1"/>
  <c r="H6" i="1"/>
  <c r="H8" i="1"/>
  <c r="L8" i="1" s="1"/>
  <c r="G9" i="1"/>
  <c r="K6" i="1"/>
  <c r="J7" i="1"/>
  <c r="N7" i="1" s="1"/>
  <c r="I8" i="1"/>
  <c r="M8" i="1" s="1"/>
  <c r="H9" i="1"/>
  <c r="L9" i="1" s="1"/>
  <c r="P9" i="1" s="1"/>
  <c r="K7" i="1"/>
  <c r="O7" i="1" s="1"/>
  <c r="E12" i="1"/>
  <c r="G6" i="1"/>
  <c r="K8" i="1"/>
  <c r="O8" i="1" s="1"/>
  <c r="G7" i="1"/>
  <c r="H7" i="1"/>
  <c r="L7" i="1" s="1"/>
  <c r="J11" i="1"/>
  <c r="N11" i="1" s="1"/>
  <c r="G12" i="1" l="1"/>
  <c r="O6" i="1"/>
  <c r="O12" i="1" s="1"/>
  <c r="K12" i="1"/>
  <c r="J12" i="1"/>
  <c r="P7" i="1"/>
  <c r="N12" i="1"/>
  <c r="M6" i="1"/>
  <c r="M12" i="1" s="1"/>
  <c r="I12" i="1"/>
  <c r="P8" i="1"/>
  <c r="L6" i="1"/>
  <c r="H12" i="1"/>
  <c r="P10" i="1"/>
  <c r="L12" i="1" l="1"/>
  <c r="P6" i="1"/>
  <c r="P12" i="1" s="1"/>
</calcChain>
</file>

<file path=xl/sharedStrings.xml><?xml version="1.0" encoding="utf-8"?>
<sst xmlns="http://schemas.openxmlformats.org/spreadsheetml/2006/main" count="92" uniqueCount="82">
  <si>
    <t>DS Impact of COVID-19</t>
  </si>
  <si>
    <t>Magnitude</t>
  </si>
  <si>
    <t>Staff Support</t>
  </si>
  <si>
    <t>Estimated Impact - COVID-19 weekly Personal Protection Equipment</t>
  </si>
  <si>
    <t>Clients (C19)</t>
  </si>
  <si>
    <t>Clients (suspected)</t>
  </si>
  <si>
    <t>Gloves</t>
  </si>
  <si>
    <t>Masks</t>
  </si>
  <si>
    <t>N95 Masks for Infected Sites</t>
  </si>
  <si>
    <t>Gowns and Face Protection</t>
  </si>
  <si>
    <t>Number of Clients</t>
  </si>
  <si>
    <t>Total Client Impacted</t>
  </si>
  <si>
    <t>$ Gloves</t>
  </si>
  <si>
    <t>Group Home Residents (adults)</t>
  </si>
  <si>
    <t>$ Masks</t>
  </si>
  <si>
    <t>$ N95 Masks - Infected Sites</t>
  </si>
  <si>
    <t>$ Gowns and Face Protection</t>
  </si>
  <si>
    <t>Total $ PPE</t>
  </si>
  <si>
    <t>% | Unit Cost</t>
  </si>
  <si>
    <t>SILS</t>
  </si>
  <si>
    <t>Other (Family Home, APSWs etc)</t>
  </si>
  <si>
    <t>Host Family (adults and children)</t>
  </si>
  <si>
    <t>C</t>
  </si>
  <si>
    <t>D</t>
  </si>
  <si>
    <t>E</t>
  </si>
  <si>
    <t>F</t>
  </si>
  <si>
    <t>Group Living Children</t>
  </si>
  <si>
    <t>G</t>
  </si>
  <si>
    <t>H</t>
  </si>
  <si>
    <t>I</t>
  </si>
  <si>
    <t>J</t>
  </si>
  <si>
    <t>K</t>
  </si>
  <si>
    <t>L</t>
  </si>
  <si>
    <t>M</t>
  </si>
  <si>
    <t>Intensive Support</t>
  </si>
  <si>
    <t>N</t>
  </si>
  <si>
    <t>O</t>
  </si>
  <si>
    <t>Total</t>
  </si>
  <si>
    <t>P</t>
  </si>
  <si>
    <t>Group Home Staffing per Home (FTEs)</t>
  </si>
  <si>
    <t>Average size of group home (beds)</t>
  </si>
  <si>
    <t>SILS (FTEs)</t>
  </si>
  <si>
    <t>SILs (Avg Size beds)</t>
  </si>
  <si>
    <t>Family Home Workers Avg (FTEs)</t>
  </si>
  <si>
    <t># of Shifts per Day</t>
  </si>
  <si>
    <t>3-Day Supply per Support Worker per Shift - Reused after Cleaning</t>
  </si>
  <si>
    <t>Instructions</t>
  </si>
  <si>
    <t># of Support Workers, All Shifts per Site per Day</t>
  </si>
  <si>
    <t># of Gowns &amp; Face Protection All Workers, All Shifts per Day per Site</t>
  </si>
  <si>
    <t xml:space="preserve">This calculator provides the number and cost of Personal Protective Equipment required, estimating the number of clients who would be affected by COVID-19.  </t>
  </si>
  <si>
    <t>3-Day Supply All Workers, All Shifts per Site - Reused after Cleaning</t>
  </si>
  <si>
    <t>Estimated requirement for reuseable Gowns and Face Protection is for a period of 3 weeks.  Other estimates are weekly requirement.</t>
  </si>
  <si>
    <r>
      <t xml:space="preserve">Calculations are based on </t>
    </r>
    <r>
      <rPr>
        <b/>
        <sz val="10"/>
        <rFont val="Arial"/>
        <family val="2"/>
      </rPr>
      <t>your input</t>
    </r>
    <r>
      <rPr>
        <sz val="10"/>
        <color rgb="FF000000"/>
        <rFont val="Arial"/>
      </rPr>
      <t xml:space="preserve"> for your agency for the following </t>
    </r>
    <r>
      <rPr>
        <b/>
        <sz val="10"/>
        <rFont val="Arial"/>
        <family val="2"/>
      </rPr>
      <t xml:space="preserve">three </t>
    </r>
    <r>
      <rPr>
        <sz val="10"/>
        <color rgb="FF000000"/>
        <rFont val="Arial"/>
      </rPr>
      <t>sections:</t>
    </r>
  </si>
  <si>
    <r>
      <t xml:space="preserve">[I]   </t>
    </r>
    <r>
      <rPr>
        <b/>
        <sz val="10"/>
        <rFont val="Arial"/>
        <family val="2"/>
      </rPr>
      <t xml:space="preserve">Provide </t>
    </r>
    <r>
      <rPr>
        <sz val="10"/>
        <color rgb="FF000000"/>
        <rFont val="Arial"/>
      </rPr>
      <t>number of clients and staff supporting them in either a group setting or other setting which includes SILS and family settings, e.g., Family Home, Host Family, etc. (Columns C &amp; D - hightlighted in yellow above)</t>
    </r>
  </si>
  <si>
    <r>
      <t xml:space="preserve">[II]  </t>
    </r>
    <r>
      <rPr>
        <b/>
        <sz val="10"/>
        <rFont val="Arial"/>
        <family val="2"/>
      </rPr>
      <t>Review and adjust</t>
    </r>
    <r>
      <rPr>
        <sz val="10"/>
        <color rgb="FF000000"/>
        <rFont val="Arial"/>
      </rPr>
      <t>, as needed, the average number of clients and staff FTEs for each supported setting for your agency in the table below (Rows 26 - 32 - highlighted in yellow below)</t>
    </r>
  </si>
  <si>
    <r>
      <t xml:space="preserve">[III] </t>
    </r>
    <r>
      <rPr>
        <b/>
        <sz val="10"/>
        <rFont val="Arial"/>
        <family val="2"/>
      </rPr>
      <t xml:space="preserve">Validate </t>
    </r>
    <r>
      <rPr>
        <sz val="10"/>
        <color rgb="FF000000"/>
        <rFont val="Arial"/>
      </rPr>
      <t>the Usage Estimates for Personal Protection Equipment in the bottom table (Rows 37A and 37H, 45A and 45H - highlighted in yellow below)</t>
    </r>
  </si>
  <si>
    <t xml:space="preserve">      [The rest of the table shows calculations that provide the salmon highlighted values for the final calculations.]</t>
  </si>
  <si>
    <t># of Infected and Affected Clients per Affected Site</t>
  </si>
  <si>
    <t># of Gowns per Site per Day</t>
  </si>
  <si>
    <t>3-Day Supply, All Clients per Site</t>
  </si>
  <si>
    <t>Client Settings - Average # of Clients &amp; Staffing</t>
  </si>
  <si>
    <t>3-Day Supply, One Client</t>
  </si>
  <si>
    <t xml:space="preserve">  &gt; Group Setting:  Group Home, Group Living Children, and Intensive Support</t>
  </si>
  <si>
    <t xml:space="preserve">  &gt; Other Setting:  SILS, Family Home, Host Family</t>
  </si>
  <si>
    <t>Personal Protection Equipment - Usage Estimates</t>
  </si>
  <si>
    <t>Group</t>
  </si>
  <si>
    <t>Other</t>
  </si>
  <si>
    <t>Setting</t>
  </si>
  <si>
    <t>Gowns and Face Protection - Support Workers</t>
  </si>
  <si>
    <t>Gowns - Infected and Affected Clients</t>
  </si>
  <si>
    <t>37A</t>
  </si>
  <si>
    <r>
      <t xml:space="preserve"># of Gowns and Face Protection per </t>
    </r>
    <r>
      <rPr>
        <b/>
        <sz val="10"/>
        <rFont val="Arial"/>
        <family val="2"/>
      </rPr>
      <t>Support Worker</t>
    </r>
    <r>
      <rPr>
        <sz val="10"/>
        <color rgb="FF000000"/>
        <rFont val="Arial"/>
      </rPr>
      <t xml:space="preserve"> per Shift</t>
    </r>
  </si>
  <si>
    <t>37H</t>
  </si>
  <si>
    <r>
      <t xml:space="preserve"># of Gowns per Infected and Affected </t>
    </r>
    <r>
      <rPr>
        <b/>
        <sz val="10"/>
        <rFont val="Arial"/>
        <family val="2"/>
      </rPr>
      <t xml:space="preserve">Client </t>
    </r>
    <r>
      <rPr>
        <sz val="10"/>
        <color rgb="FF000000"/>
        <rFont val="Arial"/>
      </rPr>
      <t>per Shift</t>
    </r>
  </si>
  <si>
    <t>Gloves and Masks - Support Workers</t>
  </si>
  <si>
    <t>Masks - Infected and Affected Client</t>
  </si>
  <si>
    <t>45A</t>
  </si>
  <si>
    <r>
      <t xml:space="preserve"># of </t>
    </r>
    <r>
      <rPr>
        <b/>
        <sz val="10"/>
        <rFont val="Arial"/>
        <family val="2"/>
      </rPr>
      <t>Gloves and Masks</t>
    </r>
    <r>
      <rPr>
        <sz val="10"/>
        <color rgb="FF000000"/>
        <rFont val="Arial"/>
      </rPr>
      <t xml:space="preserve"> per </t>
    </r>
    <r>
      <rPr>
        <b/>
        <sz val="10"/>
        <rFont val="Arial"/>
        <family val="2"/>
      </rPr>
      <t>Support Worker</t>
    </r>
    <r>
      <rPr>
        <sz val="10"/>
        <color rgb="FF000000"/>
        <rFont val="Arial"/>
      </rPr>
      <t xml:space="preserve"> per Shift</t>
    </r>
  </si>
  <si>
    <t>45H</t>
  </si>
  <si>
    <r>
      <t xml:space="preserve"># of </t>
    </r>
    <r>
      <rPr>
        <b/>
        <sz val="10"/>
        <rFont val="Arial"/>
        <family val="2"/>
      </rPr>
      <t xml:space="preserve">Masks </t>
    </r>
    <r>
      <rPr>
        <sz val="10"/>
        <color rgb="FF000000"/>
        <rFont val="Arial"/>
      </rPr>
      <t xml:space="preserve">per Infected and Affected </t>
    </r>
    <r>
      <rPr>
        <b/>
        <sz val="10"/>
        <rFont val="Arial"/>
        <family val="2"/>
      </rPr>
      <t xml:space="preserve">Client </t>
    </r>
    <r>
      <rPr>
        <sz val="10"/>
        <color rgb="FF000000"/>
        <rFont val="Arial"/>
      </rPr>
      <t>per Shift</t>
    </r>
  </si>
  <si>
    <t># of Gloves &amp; Masks All Workers, All Shifts per Site per Day</t>
  </si>
  <si>
    <t># of Masks All Infected and Affected Clients per Site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</si>
</sst>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#,##0.0"/>
  </numFmts>
  <fonts count="16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3" fillId="0" borderId="1" xfId="0" applyFont="1" applyBorder="1"/>
    <xf numFmtId="10" fontId="2" fillId="3" borderId="4" xfId="0" applyNumberFormat="1" applyFont="1" applyFill="1" applyBorder="1" applyAlignment="1">
      <alignment horizontal="center"/>
    </xf>
    <xf numFmtId="0" fontId="10" fillId="0" borderId="3" xfId="0" applyFont="1" applyBorder="1"/>
    <xf numFmtId="10" fontId="0" fillId="3" borderId="5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0" fontId="2" fillId="3" borderId="6" xfId="0" applyNumberFormat="1" applyFont="1" applyFill="1" applyBorder="1"/>
    <xf numFmtId="0" fontId="3" fillId="4" borderId="3" xfId="0" applyFont="1" applyFill="1" applyBorder="1" applyAlignment="1">
      <alignment horizontal="center" wrapText="1"/>
    </xf>
    <xf numFmtId="10" fontId="2" fillId="3" borderId="0" xfId="0" applyNumberFormat="1" applyFont="1" applyFill="1"/>
    <xf numFmtId="0" fontId="6" fillId="2" borderId="2" xfId="0" applyFont="1" applyFill="1" applyBorder="1" applyAlignment="1">
      <alignment horizontal="center" wrapText="1"/>
    </xf>
    <xf numFmtId="10" fontId="2" fillId="3" borderId="7" xfId="0" applyNumberFormat="1" applyFont="1" applyFill="1" applyBorder="1"/>
    <xf numFmtId="0" fontId="6" fillId="5" borderId="1" xfId="0" applyFont="1" applyFill="1" applyBorder="1" applyAlignment="1">
      <alignment horizontal="center" wrapText="1"/>
    </xf>
    <xf numFmtId="3" fontId="2" fillId="0" borderId="0" xfId="0" applyNumberFormat="1" applyFont="1"/>
    <xf numFmtId="3" fontId="10" fillId="0" borderId="0" xfId="0" applyNumberFormat="1" applyFont="1"/>
    <xf numFmtId="0" fontId="6" fillId="5" borderId="2" xfId="0" applyFont="1" applyFill="1" applyBorder="1" applyAlignment="1">
      <alignment horizontal="center" wrapText="1"/>
    </xf>
    <xf numFmtId="164" fontId="0" fillId="3" borderId="6" xfId="0" applyNumberFormat="1" applyFont="1" applyFill="1" applyBorder="1" applyAlignment="1">
      <alignment horizontal="center"/>
    </xf>
    <xf numFmtId="3" fontId="10" fillId="0" borderId="0" xfId="0" applyNumberFormat="1" applyFont="1"/>
    <xf numFmtId="164" fontId="0" fillId="3" borderId="0" xfId="0" applyNumberFormat="1" applyFont="1" applyFill="1" applyAlignment="1">
      <alignment horizontal="center"/>
    </xf>
    <xf numFmtId="0" fontId="6" fillId="5" borderId="3" xfId="0" applyFont="1" applyFill="1" applyBorder="1" applyAlignment="1">
      <alignment horizontal="center" wrapText="1"/>
    </xf>
    <xf numFmtId="165" fontId="0" fillId="3" borderId="7" xfId="0" applyNumberFormat="1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8" fillId="3" borderId="6" xfId="0" applyFont="1" applyFill="1" applyBorder="1"/>
    <xf numFmtId="3" fontId="11" fillId="6" borderId="6" xfId="0" applyNumberFormat="1" applyFont="1" applyFill="1" applyBorder="1" applyAlignment="1">
      <alignment horizontal="center"/>
    </xf>
    <xf numFmtId="3" fontId="11" fillId="6" borderId="7" xfId="0" applyNumberFormat="1" applyFont="1" applyFill="1" applyBorder="1" applyAlignment="1">
      <alignment horizontal="center"/>
    </xf>
    <xf numFmtId="0" fontId="8" fillId="3" borderId="7" xfId="0" applyFont="1" applyFill="1" applyBorder="1"/>
    <xf numFmtId="3" fontId="11" fillId="0" borderId="6" xfId="0" applyNumberFormat="1" applyFont="1" applyBorder="1" applyAlignment="1">
      <alignment horizontal="center"/>
    </xf>
    <xf numFmtId="0" fontId="8" fillId="0" borderId="9" xfId="0" applyFont="1" applyBorder="1" applyAlignment="1"/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3" fontId="3" fillId="0" borderId="0" xfId="0" applyNumberFormat="1" applyFont="1"/>
    <xf numFmtId="0" fontId="2" fillId="0" borderId="1" xfId="0" applyFont="1" applyBorder="1"/>
    <xf numFmtId="3" fontId="0" fillId="6" borderId="1" xfId="0" applyNumberFormat="1" applyFont="1" applyFill="1" applyBorder="1" applyAlignment="1"/>
    <xf numFmtId="3" fontId="2" fillId="6" borderId="3" xfId="0" applyNumberFormat="1" applyFont="1" applyFill="1" applyBorder="1"/>
    <xf numFmtId="3" fontId="9" fillId="0" borderId="11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10" fillId="0" borderId="0" xfId="0" applyFont="1" applyAlignment="1">
      <alignment horizontal="center"/>
    </xf>
    <xf numFmtId="3" fontId="10" fillId="0" borderId="2" xfId="0" applyNumberFormat="1" applyFont="1" applyBorder="1"/>
    <xf numFmtId="3" fontId="10" fillId="0" borderId="1" xfId="0" applyNumberFormat="1" applyFont="1" applyBorder="1"/>
    <xf numFmtId="0" fontId="10" fillId="0" borderId="0" xfId="0" applyFont="1" applyAlignment="1">
      <alignment horizontal="center"/>
    </xf>
    <xf numFmtId="4" fontId="4" fillId="0" borderId="0" xfId="0" applyNumberFormat="1" applyFont="1" applyAlignment="1"/>
    <xf numFmtId="165" fontId="10" fillId="0" borderId="1" xfId="0" applyNumberFormat="1" applyFont="1" applyBorder="1"/>
    <xf numFmtId="165" fontId="10" fillId="0" borderId="2" xfId="0" applyNumberFormat="1" applyFont="1" applyBorder="1"/>
    <xf numFmtId="165" fontId="10" fillId="0" borderId="3" xfId="0" applyNumberFormat="1" applyFont="1" applyBorder="1"/>
    <xf numFmtId="0" fontId="2" fillId="8" borderId="12" xfId="0" applyFont="1" applyFill="1" applyBorder="1"/>
    <xf numFmtId="0" fontId="10" fillId="0" borderId="7" xfId="0" applyFont="1" applyBorder="1"/>
    <xf numFmtId="3" fontId="0" fillId="6" borderId="4" xfId="0" applyNumberFormat="1" applyFont="1" applyFill="1" applyBorder="1" applyAlignment="1"/>
    <xf numFmtId="3" fontId="2" fillId="6" borderId="13" xfId="0" applyNumberFormat="1" applyFont="1" applyFill="1" applyBorder="1"/>
    <xf numFmtId="3" fontId="2" fillId="8" borderId="4" xfId="0" applyNumberFormat="1" applyFont="1" applyFill="1" applyBorder="1"/>
    <xf numFmtId="3" fontId="2" fillId="0" borderId="0" xfId="0" applyNumberFormat="1" applyFont="1"/>
    <xf numFmtId="0" fontId="9" fillId="0" borderId="0" xfId="0" applyFont="1" applyAlignment="1"/>
    <xf numFmtId="3" fontId="10" fillId="0" borderId="6" xfId="0" applyNumberFormat="1" applyFont="1" applyBorder="1"/>
    <xf numFmtId="165" fontId="10" fillId="0" borderId="6" xfId="0" applyNumberFormat="1" applyFont="1" applyBorder="1"/>
    <xf numFmtId="165" fontId="10" fillId="0" borderId="0" xfId="0" applyNumberFormat="1" applyFont="1"/>
    <xf numFmtId="0" fontId="10" fillId="0" borderId="0" xfId="0" applyFont="1" applyAlignment="1"/>
    <xf numFmtId="165" fontId="10" fillId="0" borderId="7" xfId="0" applyNumberFormat="1" applyFont="1" applyBorder="1"/>
    <xf numFmtId="0" fontId="2" fillId="0" borderId="6" xfId="0" applyFont="1" applyBorder="1"/>
    <xf numFmtId="3" fontId="0" fillId="6" borderId="6" xfId="0" applyNumberFormat="1" applyFont="1" applyFill="1" applyBorder="1" applyAlignment="1"/>
    <xf numFmtId="3" fontId="2" fillId="6" borderId="7" xfId="0" applyNumberFormat="1" applyFont="1" applyFill="1" applyBorder="1"/>
    <xf numFmtId="3" fontId="2" fillId="0" borderId="6" xfId="0" applyNumberFormat="1" applyFont="1" applyBorder="1"/>
    <xf numFmtId="0" fontId="0" fillId="0" borderId="12" xfId="0" applyFont="1" applyBorder="1" applyAlignment="1"/>
    <xf numFmtId="3" fontId="2" fillId="0" borderId="10" xfId="0" applyNumberFormat="1" applyFont="1" applyBorder="1"/>
    <xf numFmtId="0" fontId="3" fillId="0" borderId="8" xfId="0" applyFont="1" applyBorder="1"/>
    <xf numFmtId="0" fontId="10" fillId="0" borderId="9" xfId="0" applyFont="1" applyBorder="1"/>
    <xf numFmtId="3" fontId="3" fillId="0" borderId="8" xfId="0" applyNumberFormat="1" applyFont="1" applyBorder="1"/>
    <xf numFmtId="0" fontId="10" fillId="0" borderId="2" xfId="0" applyFont="1" applyBorder="1"/>
    <xf numFmtId="3" fontId="3" fillId="0" borderId="9" xfId="0" applyNumberFormat="1" applyFont="1" applyBorder="1"/>
    <xf numFmtId="3" fontId="3" fillId="0" borderId="11" xfId="0" applyNumberFormat="1" applyFont="1" applyBorder="1"/>
    <xf numFmtId="0" fontId="10" fillId="0" borderId="6" xfId="0" applyFont="1" applyBorder="1"/>
    <xf numFmtId="165" fontId="3" fillId="0" borderId="8" xfId="0" applyNumberFormat="1" applyFont="1" applyBorder="1"/>
    <xf numFmtId="0" fontId="0" fillId="6" borderId="7" xfId="0" applyFont="1" applyFill="1" applyBorder="1" applyAlignment="1"/>
    <xf numFmtId="165" fontId="3" fillId="0" borderId="11" xfId="0" applyNumberFormat="1" applyFont="1" applyBorder="1"/>
    <xf numFmtId="165" fontId="3" fillId="0" borderId="9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/>
    <xf numFmtId="0" fontId="10" fillId="0" borderId="11" xfId="0" applyFont="1" applyBorder="1"/>
    <xf numFmtId="0" fontId="2" fillId="0" borderId="11" xfId="0" applyFont="1" applyBorder="1"/>
    <xf numFmtId="0" fontId="8" fillId="0" borderId="0" xfId="0" applyFont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10" fillId="0" borderId="15" xfId="0" applyFont="1" applyBorder="1"/>
    <xf numFmtId="3" fontId="2" fillId="0" borderId="16" xfId="0" applyNumberFormat="1" applyFont="1" applyBorder="1"/>
    <xf numFmtId="0" fontId="11" fillId="0" borderId="6" xfId="0" applyFont="1" applyBorder="1" applyAlignment="1">
      <alignment horizontal="center" vertical="center"/>
    </xf>
    <xf numFmtId="0" fontId="2" fillId="6" borderId="3" xfId="0" applyFont="1" applyFill="1" applyBorder="1"/>
    <xf numFmtId="0" fontId="2" fillId="0" borderId="7" xfId="0" applyFont="1" applyBorder="1"/>
    <xf numFmtId="0" fontId="13" fillId="0" borderId="6" xfId="0" applyFont="1" applyBorder="1" applyAlignment="1">
      <alignment horizontal="center" vertical="center"/>
    </xf>
    <xf numFmtId="0" fontId="8" fillId="0" borderId="1" xfId="0" applyFont="1" applyBorder="1" applyAlignment="1"/>
    <xf numFmtId="0" fontId="2" fillId="6" borderId="7" xfId="0" applyFont="1" applyFill="1" applyBorder="1"/>
    <xf numFmtId="0" fontId="8" fillId="0" borderId="8" xfId="0" applyFont="1" applyBorder="1" applyAlignment="1"/>
    <xf numFmtId="0" fontId="11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6" borderId="9" xfId="0" applyFont="1" applyFill="1" applyBorder="1"/>
    <xf numFmtId="0" fontId="6" fillId="0" borderId="0" xfId="0" applyFont="1" applyAlignment="1"/>
    <xf numFmtId="0" fontId="14" fillId="0" borderId="1" xfId="0" applyFont="1" applyBorder="1" applyAlignment="1"/>
    <xf numFmtId="0" fontId="8" fillId="0" borderId="2" xfId="0" applyFont="1" applyBorder="1" applyAlignment="1"/>
    <xf numFmtId="0" fontId="8" fillId="0" borderId="2" xfId="0" applyFont="1" applyBorder="1"/>
    <xf numFmtId="0" fontId="8" fillId="0" borderId="3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1" xfId="0" applyFont="1" applyBorder="1"/>
    <xf numFmtId="0" fontId="8" fillId="0" borderId="9" xfId="0" applyFont="1" applyBorder="1"/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166" fontId="0" fillId="6" borderId="6" xfId="0" applyNumberFormat="1" applyFont="1" applyFill="1" applyBorder="1" applyAlignment="1"/>
    <xf numFmtId="166" fontId="0" fillId="6" borderId="7" xfId="0" applyNumberFormat="1" applyFont="1" applyFill="1" applyBorder="1" applyAlignment="1"/>
    <xf numFmtId="0" fontId="12" fillId="0" borderId="0" xfId="0" applyFont="1" applyAlignment="1">
      <alignment horizontal="right" vertical="center"/>
    </xf>
    <xf numFmtId="166" fontId="0" fillId="6" borderId="6" xfId="0" applyNumberFormat="1" applyFont="1" applyFill="1" applyBorder="1" applyAlignment="1">
      <alignment horizontal="right"/>
    </xf>
    <xf numFmtId="166" fontId="8" fillId="6" borderId="7" xfId="0" applyNumberFormat="1" applyFont="1" applyFill="1" applyBorder="1" applyAlignment="1"/>
    <xf numFmtId="0" fontId="12" fillId="0" borderId="6" xfId="0" applyFont="1" applyBorder="1" applyAlignment="1">
      <alignment horizontal="center"/>
    </xf>
    <xf numFmtId="166" fontId="8" fillId="0" borderId="6" xfId="0" applyNumberFormat="1" applyFont="1" applyBorder="1" applyAlignment="1"/>
    <xf numFmtId="166" fontId="8" fillId="0" borderId="7" xfId="0" applyNumberFormat="1" applyFont="1" applyBorder="1" applyAlignment="1"/>
    <xf numFmtId="0" fontId="12" fillId="0" borderId="0" xfId="0" applyFont="1" applyAlignment="1">
      <alignment horizontal="center"/>
    </xf>
    <xf numFmtId="166" fontId="10" fillId="0" borderId="6" xfId="0" applyNumberFormat="1" applyFont="1" applyBorder="1" applyAlignment="1"/>
    <xf numFmtId="166" fontId="10" fillId="0" borderId="7" xfId="0" applyNumberFormat="1" applyFont="1" applyBorder="1" applyAlignment="1"/>
    <xf numFmtId="166" fontId="0" fillId="0" borderId="6" xfId="0" applyNumberFormat="1" applyFont="1" applyBorder="1" applyAlignment="1"/>
    <xf numFmtId="166" fontId="10" fillId="0" borderId="6" xfId="0" applyNumberFormat="1" applyFont="1" applyBorder="1"/>
    <xf numFmtId="166" fontId="10" fillId="0" borderId="7" xfId="0" applyNumberFormat="1" applyFont="1" applyBorder="1"/>
    <xf numFmtId="0" fontId="8" fillId="9" borderId="0" xfId="0" applyFont="1" applyFill="1" applyAlignment="1"/>
    <xf numFmtId="0" fontId="8" fillId="9" borderId="0" xfId="0" applyFont="1" applyFill="1"/>
    <xf numFmtId="166" fontId="10" fillId="9" borderId="6" xfId="0" applyNumberFormat="1" applyFont="1" applyFill="1" applyBorder="1"/>
    <xf numFmtId="166" fontId="10" fillId="9" borderId="7" xfId="0" applyNumberFormat="1" applyFont="1" applyFill="1" applyBorder="1"/>
    <xf numFmtId="166" fontId="2" fillId="9" borderId="6" xfId="0" applyNumberFormat="1" applyFont="1" applyFill="1" applyBorder="1" applyAlignment="1">
      <alignment horizontal="right"/>
    </xf>
    <xf numFmtId="166" fontId="2" fillId="9" borderId="7" xfId="0" applyNumberFormat="1" applyFont="1" applyFill="1" applyBorder="1" applyAlignment="1">
      <alignment horizontal="right"/>
    </xf>
    <xf numFmtId="166" fontId="2" fillId="0" borderId="6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0" fontId="6" fillId="0" borderId="6" xfId="0" applyFont="1" applyBorder="1" applyAlignment="1"/>
    <xf numFmtId="166" fontId="2" fillId="0" borderId="6" xfId="0" applyNumberFormat="1" applyFont="1" applyBorder="1"/>
    <xf numFmtId="166" fontId="2" fillId="0" borderId="7" xfId="0" applyNumberFormat="1" applyFont="1" applyBorder="1"/>
    <xf numFmtId="0" fontId="8" fillId="0" borderId="7" xfId="0" applyFont="1" applyBorder="1"/>
    <xf numFmtId="0" fontId="12" fillId="0" borderId="8" xfId="0" applyFont="1" applyBorder="1" applyAlignment="1">
      <alignment horizontal="center"/>
    </xf>
    <xf numFmtId="0" fontId="8" fillId="9" borderId="11" xfId="0" applyFont="1" applyFill="1" applyBorder="1" applyAlignment="1"/>
    <xf numFmtId="0" fontId="8" fillId="9" borderId="11" xfId="0" applyFont="1" applyFill="1" applyBorder="1"/>
    <xf numFmtId="166" fontId="10" fillId="9" borderId="8" xfId="0" applyNumberFormat="1" applyFont="1" applyFill="1" applyBorder="1"/>
    <xf numFmtId="166" fontId="10" fillId="9" borderId="9" xfId="0" applyNumberFormat="1" applyFont="1" applyFill="1" applyBorder="1"/>
    <xf numFmtId="0" fontId="12" fillId="0" borderId="11" xfId="0" applyFont="1" applyBorder="1" applyAlignment="1">
      <alignment horizontal="center"/>
    </xf>
    <xf numFmtId="0" fontId="10" fillId="0" borderId="10" xfId="0" applyFont="1" applyBorder="1"/>
    <xf numFmtId="0" fontId="2" fillId="0" borderId="10" xfId="0" applyFont="1" applyBorder="1"/>
    <xf numFmtId="4" fontId="4" fillId="0" borderId="10" xfId="0" applyNumberFormat="1" applyFont="1" applyBorder="1" applyAlignment="1"/>
    <xf numFmtId="0" fontId="0" fillId="0" borderId="10" xfId="0" applyFont="1" applyBorder="1" applyAlignment="1"/>
    <xf numFmtId="0" fontId="6" fillId="0" borderId="17" xfId="0" applyFont="1" applyBorder="1" applyAlignment="1"/>
    <xf numFmtId="3" fontId="2" fillId="0" borderId="18" xfId="0" applyNumberFormat="1" applyFont="1" applyBorder="1"/>
    <xf numFmtId="0" fontId="10" fillId="0" borderId="18" xfId="0" applyFont="1" applyBorder="1"/>
    <xf numFmtId="0" fontId="2" fillId="0" borderId="18" xfId="0" applyFont="1" applyBorder="1"/>
    <xf numFmtId="4" fontId="4" fillId="0" borderId="18" xfId="0" applyNumberFormat="1" applyFont="1" applyBorder="1" applyAlignment="1"/>
    <xf numFmtId="0" fontId="0" fillId="0" borderId="19" xfId="0" applyFont="1" applyBorder="1" applyAlignment="1"/>
    <xf numFmtId="0" fontId="8" fillId="0" borderId="20" xfId="0" applyFont="1" applyBorder="1" applyAlignment="1"/>
    <xf numFmtId="0" fontId="0" fillId="0" borderId="21" xfId="0" applyFont="1" applyBorder="1" applyAlignment="1"/>
    <xf numFmtId="0" fontId="10" fillId="0" borderId="20" xfId="0" applyFont="1" applyBorder="1" applyAlignment="1"/>
    <xf numFmtId="0" fontId="0" fillId="0" borderId="20" xfId="0" applyFont="1" applyBorder="1" applyAlignment="1"/>
    <xf numFmtId="0" fontId="0" fillId="0" borderId="22" xfId="0" applyFont="1" applyBorder="1" applyAlignment="1"/>
    <xf numFmtId="3" fontId="2" fillId="0" borderId="23" xfId="0" applyNumberFormat="1" applyFont="1" applyBorder="1"/>
    <xf numFmtId="0" fontId="10" fillId="0" borderId="23" xfId="0" applyFont="1" applyBorder="1"/>
    <xf numFmtId="0" fontId="2" fillId="0" borderId="23" xfId="0" applyFont="1" applyBorder="1"/>
    <xf numFmtId="4" fontId="4" fillId="0" borderId="23" xfId="0" applyNumberFormat="1" applyFont="1" applyBorder="1" applyAlignment="1"/>
    <xf numFmtId="0" fontId="0" fillId="0" borderId="24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57150</xdr:rowOff>
    </xdr:from>
    <xdr:ext cx="2524125" cy="1924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724025"/>
          <a:ext cx="2524125" cy="1924050"/>
        </a:xfrm>
        <a:custGeom>
          <a:avLst/>
          <a:gdLst/>
          <a:ahLst/>
          <a:cxnLst/>
          <a:rect l="l" t="t" r="r" b="b"/>
          <a:pathLst>
            <a:path w="60167" h="67315" extrusionOk="0">
              <a:moveTo>
                <a:pt x="12696" y="67315"/>
              </a:moveTo>
              <a:cubicBezTo>
                <a:pt x="10945" y="62776"/>
                <a:pt x="-5722" y="51297"/>
                <a:pt x="2190" y="40078"/>
              </a:cubicBezTo>
              <a:cubicBezTo>
                <a:pt x="10102" y="28859"/>
                <a:pt x="50504" y="6680"/>
                <a:pt x="60167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 fLocksWithSheet="0"/>
  </xdr:oneCellAnchor>
  <xdr:oneCellAnchor>
    <xdr:from>
      <xdr:col>0</xdr:col>
      <xdr:colOff>0</xdr:colOff>
      <xdr:row>20</xdr:row>
      <xdr:rowOff>104775</xdr:rowOff>
    </xdr:from>
    <xdr:ext cx="2228850" cy="1409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97739" y="1430550"/>
          <a:ext cx="1671125" cy="1546700"/>
        </a:xfrm>
        <a:custGeom>
          <a:avLst/>
          <a:gdLst/>
          <a:ahLst/>
          <a:cxnLst/>
          <a:rect l="l" t="t" r="r" b="b"/>
          <a:pathLst>
            <a:path w="66845" h="61868" extrusionOk="0">
              <a:moveTo>
                <a:pt x="21708" y="0"/>
              </a:moveTo>
              <a:cubicBezTo>
                <a:pt x="18336" y="4280"/>
                <a:pt x="-6048" y="15370"/>
                <a:pt x="1475" y="25681"/>
              </a:cubicBezTo>
              <a:cubicBezTo>
                <a:pt x="8998" y="35992"/>
                <a:pt x="55950" y="55837"/>
                <a:pt x="66845" y="61868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 fLocksWithSheet="0"/>
  </xdr:oneCellAnchor>
  <xdr:oneCellAnchor>
    <xdr:from>
      <xdr:col>7</xdr:col>
      <xdr:colOff>428625</xdr:colOff>
      <xdr:row>21</xdr:row>
      <xdr:rowOff>104775</xdr:rowOff>
    </xdr:from>
    <xdr:ext cx="4229100" cy="2828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515100" y="4038600"/>
          <a:ext cx="4229100" cy="2828925"/>
        </a:xfrm>
        <a:custGeom>
          <a:avLst/>
          <a:gdLst/>
          <a:ahLst/>
          <a:cxnLst/>
          <a:rect l="l" t="t" r="r" b="b"/>
          <a:pathLst>
            <a:path w="87840" h="126460" extrusionOk="0">
              <a:moveTo>
                <a:pt x="47471" y="0"/>
              </a:moveTo>
              <a:cubicBezTo>
                <a:pt x="54021" y="7199"/>
                <a:pt x="94682" y="22114"/>
                <a:pt x="86770" y="43191"/>
              </a:cubicBezTo>
              <a:cubicBezTo>
                <a:pt x="78858" y="64268"/>
                <a:pt x="14462" y="112582"/>
                <a:pt x="0" y="12646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99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6" sqref="J26"/>
    </sheetView>
  </sheetViews>
  <sheetFormatPr defaultColWidth="14.42578125" defaultRowHeight="15.75" customHeight="1" x14ac:dyDescent="0.2"/>
  <cols>
    <col min="1" max="1" width="4.28515625" customWidth="1"/>
    <col min="2" max="2" width="31.28515625" customWidth="1"/>
    <col min="3" max="16" width="11.140625" customWidth="1"/>
    <col min="17" max="34" width="11.5703125" customWidth="1"/>
  </cols>
  <sheetData>
    <row r="1" spans="1:33" x14ac:dyDescent="0.25">
      <c r="A1" s="1" t="s">
        <v>0</v>
      </c>
      <c r="C1" s="2"/>
    </row>
    <row r="2" spans="1:33" ht="12.75" x14ac:dyDescent="0.2">
      <c r="A2" s="3"/>
      <c r="B2" s="3"/>
      <c r="C2" s="5"/>
      <c r="D2" s="6"/>
      <c r="E2" s="7" t="s">
        <v>3</v>
      </c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11"/>
    </row>
    <row r="3" spans="1:33" ht="51" x14ac:dyDescent="0.2">
      <c r="A3" s="16" t="s">
        <v>1</v>
      </c>
      <c r="B3" s="18"/>
      <c r="C3" s="20" t="s">
        <v>10</v>
      </c>
      <c r="D3" s="22" t="s">
        <v>2</v>
      </c>
      <c r="E3" s="10" t="s">
        <v>4</v>
      </c>
      <c r="F3" s="12" t="s">
        <v>5</v>
      </c>
      <c r="G3" s="12" t="s">
        <v>11</v>
      </c>
      <c r="H3" s="13" t="s">
        <v>6</v>
      </c>
      <c r="I3" s="15" t="s">
        <v>7</v>
      </c>
      <c r="J3" s="15" t="s">
        <v>8</v>
      </c>
      <c r="K3" s="24" t="s">
        <v>9</v>
      </c>
      <c r="L3" s="26" t="s">
        <v>12</v>
      </c>
      <c r="M3" s="29" t="s">
        <v>14</v>
      </c>
      <c r="N3" s="29" t="s">
        <v>15</v>
      </c>
      <c r="O3" s="33" t="s">
        <v>16</v>
      </c>
      <c r="P3" s="35" t="s">
        <v>17</v>
      </c>
      <c r="Q3" s="14"/>
    </row>
    <row r="4" spans="1:33" ht="12.75" x14ac:dyDescent="0.2">
      <c r="A4" s="37"/>
      <c r="B4" s="38" t="s">
        <v>18</v>
      </c>
      <c r="C4" s="39"/>
      <c r="D4" s="42"/>
      <c r="E4" s="17">
        <v>1E-3</v>
      </c>
      <c r="F4" s="19">
        <v>0.01</v>
      </c>
      <c r="G4" s="23"/>
      <c r="H4" s="21"/>
      <c r="I4" s="23"/>
      <c r="J4" s="23"/>
      <c r="K4" s="23"/>
      <c r="L4" s="30">
        <v>0.18</v>
      </c>
      <c r="M4" s="32">
        <v>1.45</v>
      </c>
      <c r="N4" s="32">
        <v>7.5</v>
      </c>
      <c r="O4" s="34">
        <v>15</v>
      </c>
      <c r="P4" s="25"/>
      <c r="Q4" s="2"/>
      <c r="S4" s="2"/>
      <c r="T4" s="2"/>
      <c r="U4" s="2"/>
      <c r="V4" s="2"/>
    </row>
    <row r="5" spans="1:33" ht="13.5" customHeight="1" x14ac:dyDescent="0.2">
      <c r="A5" s="36"/>
      <c r="B5" s="44"/>
      <c r="C5" s="40" t="s">
        <v>22</v>
      </c>
      <c r="D5" s="41" t="s">
        <v>23</v>
      </c>
      <c r="E5" s="43" t="s">
        <v>24</v>
      </c>
      <c r="F5" s="45" t="s">
        <v>25</v>
      </c>
      <c r="G5" s="46" t="s">
        <v>27</v>
      </c>
      <c r="H5" s="47" t="s">
        <v>28</v>
      </c>
      <c r="I5" s="46" t="s">
        <v>29</v>
      </c>
      <c r="J5" s="46" t="s">
        <v>30</v>
      </c>
      <c r="K5" s="46" t="s">
        <v>31</v>
      </c>
      <c r="L5" s="48" t="s">
        <v>32</v>
      </c>
      <c r="M5" s="49" t="s">
        <v>33</v>
      </c>
      <c r="N5" s="49" t="s">
        <v>35</v>
      </c>
      <c r="O5" s="50" t="s">
        <v>36</v>
      </c>
      <c r="P5" s="50" t="s">
        <v>38</v>
      </c>
      <c r="Q5" s="31"/>
    </row>
    <row r="6" spans="1:33" ht="12.75" x14ac:dyDescent="0.2">
      <c r="A6" s="52" t="s">
        <v>13</v>
      </c>
      <c r="B6" s="18"/>
      <c r="C6" s="53">
        <v>100</v>
      </c>
      <c r="D6" s="54">
        <f>(C6/D27)*D26</f>
        <v>200</v>
      </c>
      <c r="E6" s="56">
        <f t="shared" ref="E6:E11" si="0">(C6*$E$4)</f>
        <v>0.1</v>
      </c>
      <c r="F6" s="57">
        <f t="shared" ref="F6:F11" si="1">C6*$F$4</f>
        <v>1</v>
      </c>
      <c r="G6" s="59">
        <f t="shared" ref="G6:G11" si="2">E6+F6</f>
        <v>1.1000000000000001</v>
      </c>
      <c r="H6" s="60">
        <f t="shared" ref="H6:H8" si="3">(E6+F6)*F$48*7</f>
        <v>792.00000000000011</v>
      </c>
      <c r="I6" s="59">
        <f t="shared" ref="I6:I8" si="4">E6*N$48*7+(F6*(F$48+N$48))*7</f>
        <v>1551.6</v>
      </c>
      <c r="J6" s="59">
        <f t="shared" ref="J6:J8" si="5">E6*F$48*7</f>
        <v>72</v>
      </c>
      <c r="K6" s="59">
        <f t="shared" ref="K6:K8" si="6">(E6+F6)*(F$41+N$41)</f>
        <v>231.94285714285718</v>
      </c>
      <c r="L6" s="63">
        <f t="shared" ref="L6:O6" si="7">H6*L$4</f>
        <v>142.56</v>
      </c>
      <c r="M6" s="64">
        <f t="shared" si="7"/>
        <v>2249.8199999999997</v>
      </c>
      <c r="N6" s="64">
        <f t="shared" si="7"/>
        <v>540</v>
      </c>
      <c r="O6" s="65">
        <f t="shared" si="7"/>
        <v>3479.1428571428578</v>
      </c>
      <c r="P6" s="65">
        <f t="shared" ref="P6:P11" si="8">SUM(L6:O6)</f>
        <v>6411.5228571428579</v>
      </c>
      <c r="Q6" s="31"/>
    </row>
    <row r="7" spans="1:33" ht="12.75" x14ac:dyDescent="0.2">
      <c r="A7" s="66" t="s">
        <v>26</v>
      </c>
      <c r="B7" s="67"/>
      <c r="C7" s="68">
        <v>0</v>
      </c>
      <c r="D7" s="69">
        <f>C7/D27*D26</f>
        <v>0</v>
      </c>
      <c r="E7" s="70">
        <f t="shared" si="0"/>
        <v>0</v>
      </c>
      <c r="F7" s="71">
        <f t="shared" si="1"/>
        <v>0</v>
      </c>
      <c r="G7" s="28">
        <f t="shared" si="2"/>
        <v>0</v>
      </c>
      <c r="H7" s="73">
        <f t="shared" si="3"/>
        <v>0</v>
      </c>
      <c r="I7" s="28">
        <f t="shared" si="4"/>
        <v>0</v>
      </c>
      <c r="J7" s="28">
        <f t="shared" si="5"/>
        <v>0</v>
      </c>
      <c r="K7" s="28">
        <f t="shared" si="6"/>
        <v>0</v>
      </c>
      <c r="L7" s="74">
        <f t="shared" ref="L7:O7" si="9">H7*L$4</f>
        <v>0</v>
      </c>
      <c r="M7" s="75">
        <f t="shared" si="9"/>
        <v>0</v>
      </c>
      <c r="N7" s="75">
        <f t="shared" si="9"/>
        <v>0</v>
      </c>
      <c r="O7" s="77">
        <f t="shared" si="9"/>
        <v>0</v>
      </c>
      <c r="P7" s="77">
        <f t="shared" si="8"/>
        <v>0</v>
      </c>
      <c r="Q7" s="31"/>
    </row>
    <row r="8" spans="1:33" ht="12.75" x14ac:dyDescent="0.2">
      <c r="A8" s="66" t="s">
        <v>34</v>
      </c>
      <c r="B8" s="67"/>
      <c r="C8" s="68">
        <v>0</v>
      </c>
      <c r="D8" s="69">
        <f>C8/D27*D26</f>
        <v>0</v>
      </c>
      <c r="E8" s="70">
        <f t="shared" si="0"/>
        <v>0</v>
      </c>
      <c r="F8" s="71">
        <f t="shared" si="1"/>
        <v>0</v>
      </c>
      <c r="G8" s="28">
        <f t="shared" si="2"/>
        <v>0</v>
      </c>
      <c r="H8" s="73">
        <f t="shared" si="3"/>
        <v>0</v>
      </c>
      <c r="I8" s="28">
        <f t="shared" si="4"/>
        <v>0</v>
      </c>
      <c r="J8" s="28">
        <f t="shared" si="5"/>
        <v>0</v>
      </c>
      <c r="K8" s="28">
        <f t="shared" si="6"/>
        <v>0</v>
      </c>
      <c r="L8" s="74">
        <f t="shared" ref="L8:O8" si="10">H8*L$4</f>
        <v>0</v>
      </c>
      <c r="M8" s="75">
        <f t="shared" si="10"/>
        <v>0</v>
      </c>
      <c r="N8" s="75">
        <f t="shared" si="10"/>
        <v>0</v>
      </c>
      <c r="O8" s="77">
        <f t="shared" si="10"/>
        <v>0</v>
      </c>
      <c r="P8" s="77">
        <f t="shared" si="8"/>
        <v>0</v>
      </c>
      <c r="Q8" s="31"/>
    </row>
    <row r="9" spans="1:33" ht="12.75" x14ac:dyDescent="0.2">
      <c r="A9" s="78" t="s">
        <v>19</v>
      </c>
      <c r="B9" s="67"/>
      <c r="C9" s="79">
        <v>20</v>
      </c>
      <c r="D9" s="80">
        <f>(C9/D30)*D29</f>
        <v>40</v>
      </c>
      <c r="E9" s="81">
        <f t="shared" si="0"/>
        <v>0.02</v>
      </c>
      <c r="F9" s="71">
        <f t="shared" si="1"/>
        <v>0.2</v>
      </c>
      <c r="G9" s="28">
        <f t="shared" si="2"/>
        <v>0.22</v>
      </c>
      <c r="H9" s="73">
        <f t="shared" ref="H9:H11" si="11">(E9+F9)*G$48*7</f>
        <v>46.199999999999996</v>
      </c>
      <c r="I9" s="28">
        <f t="shared" ref="I9:I11" si="12">E9*O$48*7+(F9*(G$48+O$48))*7</f>
        <v>69.720000000000013</v>
      </c>
      <c r="J9" s="28">
        <f t="shared" ref="J9:J11" si="13">E9*G$48*7</f>
        <v>4.2</v>
      </c>
      <c r="K9" s="28">
        <f t="shared" ref="K9:K11" si="14">(E9+F9)*(G$41+O$41)</f>
        <v>11.88</v>
      </c>
      <c r="L9" s="74">
        <f t="shared" ref="L9:O9" si="15">H9*L$4</f>
        <v>8.3159999999999989</v>
      </c>
      <c r="M9" s="75">
        <f t="shared" si="15"/>
        <v>101.09400000000002</v>
      </c>
      <c r="N9" s="75">
        <f t="shared" si="15"/>
        <v>31.5</v>
      </c>
      <c r="O9" s="77">
        <f t="shared" si="15"/>
        <v>178.20000000000002</v>
      </c>
      <c r="P9" s="77">
        <f t="shared" si="8"/>
        <v>319.11</v>
      </c>
      <c r="Q9" s="31"/>
    </row>
    <row r="10" spans="1:33" ht="12.75" x14ac:dyDescent="0.2">
      <c r="A10" s="78" t="s">
        <v>20</v>
      </c>
      <c r="B10" s="67"/>
      <c r="C10" s="79">
        <v>0</v>
      </c>
      <c r="D10" s="80">
        <f>C10*D32</f>
        <v>0</v>
      </c>
      <c r="E10" s="81">
        <f t="shared" si="0"/>
        <v>0</v>
      </c>
      <c r="F10" s="71">
        <f t="shared" si="1"/>
        <v>0</v>
      </c>
      <c r="G10" s="28">
        <f t="shared" si="2"/>
        <v>0</v>
      </c>
      <c r="H10" s="73">
        <f t="shared" si="11"/>
        <v>0</v>
      </c>
      <c r="I10" s="28">
        <f t="shared" si="12"/>
        <v>0</v>
      </c>
      <c r="J10" s="28">
        <f t="shared" si="13"/>
        <v>0</v>
      </c>
      <c r="K10" s="28">
        <f t="shared" si="14"/>
        <v>0</v>
      </c>
      <c r="L10" s="74">
        <f t="shared" ref="L10:O10" si="16">H10*L$4</f>
        <v>0</v>
      </c>
      <c r="M10" s="75">
        <f t="shared" si="16"/>
        <v>0</v>
      </c>
      <c r="N10" s="75">
        <f t="shared" si="16"/>
        <v>0</v>
      </c>
      <c r="O10" s="77">
        <f t="shared" si="16"/>
        <v>0</v>
      </c>
      <c r="P10" s="77">
        <f t="shared" si="8"/>
        <v>0</v>
      </c>
      <c r="Q10" s="31"/>
    </row>
    <row r="11" spans="1:33" ht="12.75" x14ac:dyDescent="0.2">
      <c r="A11" s="82" t="s">
        <v>21</v>
      </c>
      <c r="B11" s="67"/>
      <c r="C11" s="68">
        <v>0</v>
      </c>
      <c r="D11" s="80">
        <f>C11*D32</f>
        <v>0</v>
      </c>
      <c r="E11" s="70">
        <f t="shared" si="0"/>
        <v>0</v>
      </c>
      <c r="F11" s="71">
        <f t="shared" si="1"/>
        <v>0</v>
      </c>
      <c r="G11" s="28">
        <f t="shared" si="2"/>
        <v>0</v>
      </c>
      <c r="H11" s="73">
        <f t="shared" si="11"/>
        <v>0</v>
      </c>
      <c r="I11" s="28">
        <f t="shared" si="12"/>
        <v>0</v>
      </c>
      <c r="J11" s="28">
        <f t="shared" si="13"/>
        <v>0</v>
      </c>
      <c r="K11" s="28">
        <f t="shared" si="14"/>
        <v>0</v>
      </c>
      <c r="L11" s="74">
        <f t="shared" ref="L11:O11" si="17">H11*L$4</f>
        <v>0</v>
      </c>
      <c r="M11" s="75">
        <f t="shared" si="17"/>
        <v>0</v>
      </c>
      <c r="N11" s="75">
        <f t="shared" si="17"/>
        <v>0</v>
      </c>
      <c r="O11" s="77">
        <f t="shared" si="17"/>
        <v>0</v>
      </c>
      <c r="P11" s="77">
        <f t="shared" si="8"/>
        <v>0</v>
      </c>
      <c r="Q11" s="31"/>
      <c r="S11" s="3"/>
      <c r="T11" s="3"/>
      <c r="U11" s="3"/>
      <c r="V11" s="3"/>
    </row>
    <row r="12" spans="1:33" ht="12.75" x14ac:dyDescent="0.2">
      <c r="A12" s="84" t="s">
        <v>37</v>
      </c>
      <c r="B12" s="85"/>
      <c r="C12" s="86">
        <f t="shared" ref="C12:P12" si="18">SUM(C6:C11)</f>
        <v>120</v>
      </c>
      <c r="D12" s="88">
        <f t="shared" si="18"/>
        <v>240</v>
      </c>
      <c r="E12" s="86">
        <f t="shared" si="18"/>
        <v>0.12000000000000001</v>
      </c>
      <c r="F12" s="89">
        <f t="shared" si="18"/>
        <v>1.2</v>
      </c>
      <c r="G12" s="89">
        <f t="shared" si="18"/>
        <v>1.32</v>
      </c>
      <c r="H12" s="86">
        <f t="shared" si="18"/>
        <v>838.20000000000016</v>
      </c>
      <c r="I12" s="55">
        <f t="shared" si="18"/>
        <v>1621.32</v>
      </c>
      <c r="J12" s="55">
        <f t="shared" si="18"/>
        <v>76.2</v>
      </c>
      <c r="K12" s="89">
        <f t="shared" si="18"/>
        <v>243.82285714285717</v>
      </c>
      <c r="L12" s="91">
        <f t="shared" si="18"/>
        <v>150.876</v>
      </c>
      <c r="M12" s="93">
        <f t="shared" si="18"/>
        <v>2350.9139999999998</v>
      </c>
      <c r="N12" s="93">
        <f t="shared" si="18"/>
        <v>571.5</v>
      </c>
      <c r="O12" s="94">
        <f t="shared" si="18"/>
        <v>3657.3428571428576</v>
      </c>
      <c r="P12" s="94">
        <f t="shared" si="18"/>
        <v>6730.6328571428576</v>
      </c>
      <c r="Q12" s="51"/>
      <c r="S12" s="2"/>
      <c r="T12" s="2"/>
      <c r="U12" s="2"/>
      <c r="V12" s="2"/>
    </row>
    <row r="13" spans="1:33" ht="12.75" x14ac:dyDescent="0.2">
      <c r="S13" s="2"/>
      <c r="T13" s="2"/>
      <c r="U13" s="2"/>
      <c r="V13" s="2"/>
      <c r="Z13" s="2"/>
      <c r="AA13" s="2"/>
      <c r="AB13" s="2"/>
      <c r="AC13" s="2"/>
      <c r="AD13" s="2"/>
      <c r="AE13" s="2"/>
      <c r="AF13" s="2"/>
      <c r="AG13" s="2"/>
    </row>
    <row r="14" spans="1:33" ht="12.75" x14ac:dyDescent="0.2">
      <c r="C14" s="27"/>
      <c r="D14" s="27"/>
      <c r="I14" s="2"/>
      <c r="J14" s="62"/>
      <c r="S14" s="51"/>
      <c r="T14" s="95"/>
      <c r="U14" s="95"/>
      <c r="V14" s="95"/>
      <c r="W14" s="96"/>
      <c r="X14" s="2"/>
      <c r="Y14" s="2"/>
      <c r="Z14" s="2"/>
      <c r="AA14" s="2"/>
      <c r="AB14" s="2"/>
      <c r="AC14" s="2"/>
      <c r="AD14" s="2"/>
      <c r="AE14" s="2"/>
      <c r="AG14" s="2"/>
    </row>
    <row r="15" spans="1:33" ht="12.75" x14ac:dyDescent="0.2">
      <c r="A15" s="72"/>
      <c r="B15" s="167" t="s">
        <v>46</v>
      </c>
      <c r="C15" s="168"/>
      <c r="D15" s="168"/>
      <c r="E15" s="169"/>
      <c r="F15" s="169"/>
      <c r="G15" s="169"/>
      <c r="H15" s="169"/>
      <c r="I15" s="170"/>
      <c r="J15" s="171"/>
      <c r="K15" s="169"/>
      <c r="L15" s="169"/>
      <c r="M15" s="169"/>
      <c r="N15" s="169"/>
      <c r="O15" s="169"/>
      <c r="P15" s="172"/>
      <c r="S15" s="51"/>
      <c r="T15" s="95"/>
      <c r="U15" s="95"/>
      <c r="V15" s="95"/>
      <c r="W15" s="96"/>
      <c r="X15" s="2"/>
      <c r="Y15" s="2"/>
      <c r="Z15" s="2"/>
      <c r="AA15" s="2"/>
      <c r="AB15" s="2"/>
      <c r="AC15" s="2"/>
      <c r="AD15" s="2"/>
      <c r="AE15" s="2"/>
      <c r="AG15" s="2"/>
    </row>
    <row r="16" spans="1:33" ht="12.75" x14ac:dyDescent="0.2">
      <c r="A16" s="76"/>
      <c r="B16" s="173" t="s">
        <v>49</v>
      </c>
      <c r="C16" s="83"/>
      <c r="D16" s="83"/>
      <c r="E16" s="166"/>
      <c r="F16" s="166"/>
      <c r="G16" s="166"/>
      <c r="H16" s="166"/>
      <c r="I16" s="164"/>
      <c r="J16" s="165"/>
      <c r="K16" s="166"/>
      <c r="L16" s="166"/>
      <c r="M16" s="166"/>
      <c r="N16" s="166"/>
      <c r="O16" s="163"/>
      <c r="P16" s="174"/>
      <c r="S16" s="51"/>
      <c r="T16" s="95"/>
      <c r="U16" s="95"/>
      <c r="V16" s="95"/>
      <c r="W16" s="96"/>
      <c r="X16" s="2"/>
      <c r="Y16" s="2"/>
      <c r="Z16" s="2"/>
      <c r="AA16" s="2"/>
      <c r="AB16" s="2"/>
      <c r="AC16" s="2"/>
      <c r="AD16" s="2"/>
      <c r="AE16" s="2"/>
      <c r="AG16" s="2"/>
    </row>
    <row r="17" spans="1:33" ht="12.75" x14ac:dyDescent="0.2">
      <c r="A17" s="76"/>
      <c r="B17" s="173" t="s">
        <v>51</v>
      </c>
      <c r="C17" s="83"/>
      <c r="D17" s="83"/>
      <c r="E17" s="166"/>
      <c r="F17" s="166"/>
      <c r="G17" s="166"/>
      <c r="H17" s="166"/>
      <c r="I17" s="164"/>
      <c r="J17" s="165"/>
      <c r="K17" s="166"/>
      <c r="L17" s="166"/>
      <c r="M17" s="166"/>
      <c r="N17" s="166"/>
      <c r="O17" s="163"/>
      <c r="P17" s="174"/>
      <c r="S17" s="51"/>
      <c r="T17" s="95"/>
      <c r="U17" s="95"/>
      <c r="V17" s="95"/>
      <c r="W17" s="96"/>
      <c r="X17" s="2"/>
      <c r="Y17" s="2"/>
      <c r="Z17" s="2"/>
      <c r="AA17" s="2"/>
      <c r="AB17" s="2"/>
      <c r="AC17" s="2"/>
      <c r="AD17" s="2"/>
      <c r="AE17" s="2"/>
      <c r="AG17" s="2"/>
    </row>
    <row r="18" spans="1:33" ht="12.75" x14ac:dyDescent="0.2">
      <c r="A18" s="76"/>
      <c r="B18" s="173"/>
      <c r="C18" s="83"/>
      <c r="D18" s="83"/>
      <c r="E18" s="166"/>
      <c r="F18" s="166"/>
      <c r="G18" s="166"/>
      <c r="H18" s="166"/>
      <c r="I18" s="164"/>
      <c r="J18" s="165"/>
      <c r="K18" s="166"/>
      <c r="L18" s="166"/>
      <c r="M18" s="166"/>
      <c r="N18" s="166"/>
      <c r="O18" s="163"/>
      <c r="P18" s="174"/>
      <c r="S18" s="51"/>
      <c r="T18" s="95"/>
      <c r="U18" s="95"/>
      <c r="V18" s="95"/>
      <c r="W18" s="96"/>
      <c r="X18" s="2"/>
      <c r="Y18" s="2"/>
      <c r="Z18" s="2"/>
      <c r="AA18" s="2"/>
      <c r="AB18" s="2"/>
      <c r="AC18" s="2"/>
      <c r="AD18" s="2"/>
      <c r="AE18" s="2"/>
      <c r="AG18" s="2"/>
    </row>
    <row r="19" spans="1:33" ht="12.75" x14ac:dyDescent="0.2">
      <c r="A19" s="76"/>
      <c r="B19" s="175" t="s">
        <v>52</v>
      </c>
      <c r="C19" s="83"/>
      <c r="D19" s="83"/>
      <c r="E19" s="166"/>
      <c r="F19" s="166"/>
      <c r="G19" s="166"/>
      <c r="H19" s="166"/>
      <c r="I19" s="164"/>
      <c r="J19" s="165"/>
      <c r="K19" s="166"/>
      <c r="L19" s="166"/>
      <c r="M19" s="166"/>
      <c r="N19" s="166"/>
      <c r="O19" s="163"/>
      <c r="P19" s="174"/>
      <c r="S19" s="51"/>
      <c r="T19" s="95"/>
      <c r="U19" s="95"/>
      <c r="V19" s="95"/>
      <c r="W19" s="96"/>
      <c r="X19" s="2"/>
      <c r="Y19" s="2"/>
      <c r="Z19" s="2"/>
      <c r="AA19" s="2"/>
      <c r="AB19" s="2"/>
      <c r="AC19" s="2"/>
      <c r="AD19" s="2"/>
      <c r="AE19" s="2"/>
      <c r="AG19" s="2"/>
    </row>
    <row r="20" spans="1:33" ht="12.75" x14ac:dyDescent="0.2">
      <c r="A20" s="76"/>
      <c r="B20" s="175" t="s">
        <v>53</v>
      </c>
      <c r="C20" s="83"/>
      <c r="D20" s="83"/>
      <c r="E20" s="166"/>
      <c r="F20" s="166"/>
      <c r="G20" s="166"/>
      <c r="H20" s="166"/>
      <c r="I20" s="164"/>
      <c r="J20" s="165"/>
      <c r="K20" s="166"/>
      <c r="L20" s="166"/>
      <c r="M20" s="166"/>
      <c r="N20" s="166"/>
      <c r="O20" s="163"/>
      <c r="P20" s="174"/>
      <c r="S20" s="51"/>
      <c r="T20" s="95"/>
      <c r="U20" s="95"/>
      <c r="V20" s="95"/>
      <c r="W20" s="96"/>
      <c r="X20" s="2"/>
      <c r="Y20" s="2"/>
      <c r="Z20" s="2"/>
      <c r="AA20" s="2"/>
      <c r="AB20" s="2"/>
      <c r="AC20" s="2"/>
      <c r="AD20" s="2"/>
      <c r="AE20" s="2"/>
      <c r="AG20" s="2"/>
    </row>
    <row r="21" spans="1:33" ht="12.75" x14ac:dyDescent="0.2">
      <c r="A21" s="76"/>
      <c r="B21" s="175" t="s">
        <v>54</v>
      </c>
      <c r="C21" s="83"/>
      <c r="D21" s="83"/>
      <c r="E21" s="166"/>
      <c r="F21" s="166"/>
      <c r="G21" s="166"/>
      <c r="H21" s="166"/>
      <c r="I21" s="164"/>
      <c r="J21" s="165"/>
      <c r="K21" s="166"/>
      <c r="L21" s="166"/>
      <c r="M21" s="166"/>
      <c r="N21" s="166"/>
      <c r="O21" s="163"/>
      <c r="P21" s="174"/>
      <c r="S21" s="51"/>
      <c r="T21" s="95"/>
      <c r="U21" s="95"/>
      <c r="V21" s="95"/>
      <c r="W21" s="96"/>
      <c r="X21" s="2"/>
      <c r="Y21" s="2"/>
      <c r="Z21" s="2"/>
      <c r="AA21" s="2"/>
      <c r="AB21" s="2"/>
      <c r="AC21" s="2"/>
      <c r="AD21" s="2"/>
      <c r="AE21" s="2"/>
      <c r="AG21" s="2"/>
    </row>
    <row r="22" spans="1:33" ht="12.75" x14ac:dyDescent="0.2">
      <c r="A22" s="4"/>
      <c r="B22" s="176" t="s">
        <v>55</v>
      </c>
      <c r="C22" s="83"/>
      <c r="D22" s="83"/>
      <c r="E22" s="166"/>
      <c r="F22" s="166"/>
      <c r="G22" s="166"/>
      <c r="H22" s="166"/>
      <c r="I22" s="164"/>
      <c r="J22" s="165"/>
      <c r="K22" s="166"/>
      <c r="L22" s="166"/>
      <c r="M22" s="166"/>
      <c r="N22" s="166"/>
      <c r="O22" s="163"/>
      <c r="P22" s="174"/>
      <c r="S22" s="51"/>
      <c r="T22" s="61"/>
      <c r="U22" s="61"/>
      <c r="V22" s="61"/>
      <c r="W22" s="58"/>
      <c r="X22" s="2"/>
      <c r="Y22" s="2"/>
      <c r="Z22" s="2"/>
      <c r="AA22" s="2"/>
      <c r="AB22" s="2"/>
      <c r="AC22" s="2"/>
      <c r="AD22" s="2"/>
      <c r="AE22" s="2"/>
      <c r="AG22" s="2"/>
    </row>
    <row r="23" spans="1:33" ht="12.75" x14ac:dyDescent="0.2">
      <c r="A23" s="4"/>
      <c r="B23" s="177" t="s">
        <v>56</v>
      </c>
      <c r="C23" s="178"/>
      <c r="D23" s="178"/>
      <c r="E23" s="179"/>
      <c r="F23" s="179"/>
      <c r="G23" s="179"/>
      <c r="H23" s="179"/>
      <c r="I23" s="180"/>
      <c r="J23" s="181"/>
      <c r="K23" s="179"/>
      <c r="L23" s="179"/>
      <c r="M23" s="179"/>
      <c r="N23" s="179"/>
      <c r="O23" s="179"/>
      <c r="P23" s="182"/>
      <c r="S23" s="51"/>
      <c r="T23" s="95"/>
      <c r="U23" s="95"/>
      <c r="V23" s="95"/>
      <c r="W23" s="96"/>
      <c r="X23" s="2"/>
      <c r="Y23" s="2"/>
      <c r="Z23" s="2"/>
      <c r="AA23" s="2"/>
      <c r="AB23" s="2"/>
      <c r="AC23" s="2"/>
      <c r="AD23" s="2"/>
      <c r="AE23" s="2"/>
      <c r="AG23" s="2"/>
    </row>
    <row r="24" spans="1:33" ht="12.75" x14ac:dyDescent="0.2">
      <c r="A24" s="76"/>
      <c r="B24" s="100"/>
      <c r="C24" s="27"/>
      <c r="D24" s="27"/>
      <c r="I24" s="2"/>
      <c r="J24" s="62"/>
      <c r="S24" s="51"/>
      <c r="T24" s="95"/>
      <c r="U24" s="95"/>
      <c r="V24" s="95"/>
      <c r="W24" s="96"/>
      <c r="X24" s="2"/>
      <c r="Y24" s="2"/>
      <c r="Z24" s="2"/>
      <c r="AA24" s="2"/>
      <c r="AB24" s="2"/>
      <c r="AC24" s="2"/>
      <c r="AD24" s="2"/>
      <c r="AE24" s="2"/>
      <c r="AG24" s="2"/>
    </row>
    <row r="25" spans="1:33" ht="12.75" x14ac:dyDescent="0.2">
      <c r="A25" s="101" t="s">
        <v>60</v>
      </c>
      <c r="B25" s="102"/>
      <c r="C25" s="103"/>
      <c r="D25" s="104"/>
      <c r="H25" s="100"/>
      <c r="I25" s="2"/>
      <c r="J25" s="62"/>
      <c r="S25" s="51"/>
      <c r="T25" s="95"/>
      <c r="U25" s="95"/>
      <c r="V25" s="95"/>
      <c r="W25" s="96"/>
      <c r="X25" s="2"/>
      <c r="Y25" s="2"/>
      <c r="Z25" s="2"/>
      <c r="AA25" s="2"/>
      <c r="AB25" s="2"/>
      <c r="AC25" s="2"/>
      <c r="AD25" s="2"/>
      <c r="AE25" s="2"/>
      <c r="AG25" s="2"/>
    </row>
    <row r="26" spans="1:33" ht="12.75" x14ac:dyDescent="0.2">
      <c r="A26" s="105">
        <v>26</v>
      </c>
      <c r="B26" s="52" t="s">
        <v>39</v>
      </c>
      <c r="C26" s="87"/>
      <c r="D26" s="106">
        <v>12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.75" x14ac:dyDescent="0.2">
      <c r="A27" s="105">
        <v>27</v>
      </c>
      <c r="B27" s="78" t="s">
        <v>40</v>
      </c>
      <c r="D27" s="92">
        <v>6</v>
      </c>
      <c r="Y27" s="2"/>
      <c r="Z27" s="2"/>
      <c r="AA27" s="2"/>
      <c r="AB27" s="2"/>
      <c r="AC27" s="2"/>
    </row>
    <row r="28" spans="1:33" ht="12.75" x14ac:dyDescent="0.2">
      <c r="A28" s="108"/>
      <c r="B28" s="78"/>
      <c r="D28" s="107"/>
      <c r="F28" s="109" t="s">
        <v>62</v>
      </c>
      <c r="G28" s="87"/>
      <c r="H28" s="87"/>
      <c r="I28" s="87"/>
      <c r="J28" s="87"/>
      <c r="K28" s="18"/>
      <c r="R28" s="2"/>
      <c r="S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2">
      <c r="A29" s="105">
        <v>29</v>
      </c>
      <c r="B29" s="78" t="s">
        <v>41</v>
      </c>
      <c r="D29" s="110">
        <v>4</v>
      </c>
      <c r="F29" s="111" t="s">
        <v>63</v>
      </c>
      <c r="G29" s="98"/>
      <c r="H29" s="98"/>
      <c r="I29" s="98"/>
      <c r="J29" s="98"/>
      <c r="K29" s="85"/>
      <c r="Y29" s="2"/>
      <c r="Z29" s="2"/>
      <c r="AA29" s="2"/>
      <c r="AB29" s="2"/>
      <c r="AC29" s="2"/>
    </row>
    <row r="30" spans="1:33" ht="12.75" x14ac:dyDescent="0.2">
      <c r="A30" s="105">
        <v>30</v>
      </c>
      <c r="B30" s="78" t="s">
        <v>42</v>
      </c>
      <c r="D30" s="110">
        <v>2</v>
      </c>
      <c r="Y30" s="2"/>
      <c r="Z30" s="2"/>
      <c r="AA30" s="2"/>
      <c r="AB30" s="2"/>
      <c r="AC30" s="2"/>
    </row>
    <row r="31" spans="1:33" ht="12.75" x14ac:dyDescent="0.2">
      <c r="A31" s="108"/>
      <c r="B31" s="78"/>
      <c r="D31" s="107"/>
      <c r="Y31" s="2"/>
    </row>
    <row r="32" spans="1:33" ht="12.75" x14ac:dyDescent="0.2">
      <c r="A32" s="112">
        <v>32</v>
      </c>
      <c r="B32" s="113" t="s">
        <v>43</v>
      </c>
      <c r="C32" s="98"/>
      <c r="D32" s="114">
        <v>1</v>
      </c>
      <c r="Z32" s="2"/>
      <c r="AA32" s="2"/>
      <c r="AB32" s="2"/>
      <c r="AC32" s="2"/>
    </row>
    <row r="33" spans="1:26" ht="12.75" x14ac:dyDescent="0.2">
      <c r="B33" s="11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6" ht="15" x14ac:dyDescent="0.25">
      <c r="A34" s="116" t="s">
        <v>64</v>
      </c>
      <c r="B34" s="117"/>
      <c r="C34" s="118"/>
      <c r="D34" s="118"/>
      <c r="E34" s="119"/>
      <c r="F34" s="120" t="s">
        <v>65</v>
      </c>
      <c r="G34" s="121" t="s">
        <v>66</v>
      </c>
      <c r="H34" s="87"/>
      <c r="I34" s="87"/>
      <c r="J34" s="87"/>
      <c r="K34" s="97"/>
      <c r="L34" s="97"/>
      <c r="M34" s="87"/>
      <c r="N34" s="122" t="s">
        <v>65</v>
      </c>
      <c r="O34" s="121" t="s">
        <v>66</v>
      </c>
      <c r="P34" s="2"/>
      <c r="Q34" s="2"/>
      <c r="R34" s="2"/>
      <c r="S34" s="2"/>
      <c r="T34" s="2"/>
      <c r="U34" s="2"/>
      <c r="Y34" s="2"/>
    </row>
    <row r="35" spans="1:26" ht="12.75" x14ac:dyDescent="0.2">
      <c r="A35" s="111"/>
      <c r="B35" s="98"/>
      <c r="C35" s="123"/>
      <c r="D35" s="123"/>
      <c r="E35" s="124"/>
      <c r="F35" s="125" t="s">
        <v>67</v>
      </c>
      <c r="G35" s="126" t="s">
        <v>67</v>
      </c>
      <c r="H35" s="123"/>
      <c r="I35" s="123"/>
      <c r="J35" s="123"/>
      <c r="K35" s="99"/>
      <c r="L35" s="99"/>
      <c r="M35" s="123"/>
      <c r="N35" s="127" t="s">
        <v>67</v>
      </c>
      <c r="O35" s="126" t="s">
        <v>67</v>
      </c>
      <c r="P35" s="2"/>
      <c r="Q35" s="2"/>
      <c r="R35" s="2"/>
      <c r="S35" s="2"/>
      <c r="T35" s="2"/>
      <c r="U35" s="2"/>
    </row>
    <row r="36" spans="1:26" ht="12.75" x14ac:dyDescent="0.2">
      <c r="A36" s="128" t="s">
        <v>68</v>
      </c>
      <c r="F36" s="90"/>
      <c r="G36" s="67"/>
      <c r="I36" s="129" t="s">
        <v>69</v>
      </c>
      <c r="K36" s="2"/>
      <c r="L36" s="2"/>
      <c r="N36" s="78"/>
      <c r="O36" s="107"/>
      <c r="P36" s="2"/>
      <c r="Q36" s="2"/>
      <c r="R36" s="2"/>
      <c r="S36" s="2"/>
      <c r="T36" s="2"/>
      <c r="U36" s="2"/>
    </row>
    <row r="37" spans="1:26" ht="12.75" x14ac:dyDescent="0.2">
      <c r="A37" s="130" t="s">
        <v>70</v>
      </c>
      <c r="B37" s="76" t="s">
        <v>71</v>
      </c>
      <c r="F37" s="131">
        <v>4</v>
      </c>
      <c r="G37" s="132">
        <v>4</v>
      </c>
      <c r="H37" s="133" t="s">
        <v>72</v>
      </c>
      <c r="I37" s="76" t="s">
        <v>73</v>
      </c>
      <c r="N37" s="134">
        <v>2</v>
      </c>
      <c r="O37" s="135">
        <v>2</v>
      </c>
      <c r="P37" s="2"/>
      <c r="Q37" s="2"/>
      <c r="R37" s="2"/>
      <c r="S37" s="2"/>
      <c r="T37" s="2"/>
      <c r="U37" s="2"/>
      <c r="Y37" s="2"/>
    </row>
    <row r="38" spans="1:26" ht="12.75" x14ac:dyDescent="0.2">
      <c r="A38" s="136"/>
      <c r="B38" s="100" t="s">
        <v>44</v>
      </c>
      <c r="F38" s="137">
        <v>3</v>
      </c>
      <c r="G38" s="138">
        <v>3</v>
      </c>
      <c r="H38" s="139"/>
      <c r="I38" s="100" t="s">
        <v>44</v>
      </c>
      <c r="N38" s="137">
        <v>3</v>
      </c>
      <c r="O38" s="138">
        <v>3</v>
      </c>
      <c r="P38" s="2"/>
      <c r="Q38" s="2"/>
      <c r="R38" s="2"/>
      <c r="S38" s="2"/>
      <c r="T38" s="2"/>
      <c r="U38" s="2"/>
      <c r="Y38" s="2"/>
    </row>
    <row r="39" spans="1:26" ht="12.75" x14ac:dyDescent="0.2">
      <c r="A39" s="136"/>
      <c r="B39" s="100" t="s">
        <v>47</v>
      </c>
      <c r="F39" s="140">
        <f>D26*5/7</f>
        <v>8.5714285714285712</v>
      </c>
      <c r="G39" s="141">
        <f>D32*G38</f>
        <v>3</v>
      </c>
      <c r="I39" s="100" t="s">
        <v>57</v>
      </c>
      <c r="N39" s="142">
        <f>D27</f>
        <v>6</v>
      </c>
      <c r="O39" s="141">
        <f>D32</f>
        <v>1</v>
      </c>
      <c r="P39" s="2"/>
      <c r="Q39" s="2"/>
      <c r="R39" s="2"/>
      <c r="S39" s="2"/>
      <c r="T39" s="2"/>
      <c r="U39" s="2"/>
    </row>
    <row r="40" spans="1:26" ht="12.75" x14ac:dyDescent="0.2">
      <c r="A40" s="136"/>
      <c r="B40" s="100" t="s">
        <v>48</v>
      </c>
      <c r="F40" s="143">
        <f t="shared" ref="F40:G40" si="19">F37*F39</f>
        <v>34.285714285714285</v>
      </c>
      <c r="G40" s="144">
        <f t="shared" si="19"/>
        <v>12</v>
      </c>
      <c r="H40" s="139"/>
      <c r="I40" s="100" t="s">
        <v>58</v>
      </c>
      <c r="N40" s="143">
        <f t="shared" ref="N40:O40" si="20">N37*N38*N39</f>
        <v>36</v>
      </c>
      <c r="O40" s="144">
        <f t="shared" si="20"/>
        <v>6</v>
      </c>
      <c r="P40" s="2"/>
      <c r="Q40" s="2"/>
      <c r="R40" s="2"/>
      <c r="S40" s="2"/>
      <c r="T40" s="2"/>
      <c r="U40" s="2"/>
      <c r="Y40" s="2"/>
    </row>
    <row r="41" spans="1:26" ht="12.75" x14ac:dyDescent="0.2">
      <c r="A41" s="136"/>
      <c r="B41" s="145" t="s">
        <v>50</v>
      </c>
      <c r="C41" s="146"/>
      <c r="D41" s="146"/>
      <c r="E41" s="146"/>
      <c r="F41" s="147">
        <f t="shared" ref="F41:G41" si="21">F40*3</f>
        <v>102.85714285714286</v>
      </c>
      <c r="G41" s="148">
        <f t="shared" si="21"/>
        <v>36</v>
      </c>
      <c r="H41" s="139"/>
      <c r="I41" s="145" t="s">
        <v>59</v>
      </c>
      <c r="J41" s="146"/>
      <c r="K41" s="146"/>
      <c r="L41" s="146"/>
      <c r="M41" s="146"/>
      <c r="N41" s="149">
        <f t="shared" ref="N41:O41" si="22">N40*3</f>
        <v>108</v>
      </c>
      <c r="O41" s="150">
        <f t="shared" si="22"/>
        <v>18</v>
      </c>
      <c r="P41" s="2"/>
      <c r="Q41" s="2"/>
      <c r="R41" s="2"/>
      <c r="S41" s="2"/>
      <c r="T41" s="2"/>
      <c r="U41" s="2"/>
      <c r="Y41" s="2"/>
    </row>
    <row r="42" spans="1:26" ht="12.75" x14ac:dyDescent="0.2">
      <c r="A42" s="136"/>
      <c r="B42" s="100" t="s">
        <v>45</v>
      </c>
      <c r="F42" s="143">
        <f t="shared" ref="F42:G42" si="23">F37*3</f>
        <v>12</v>
      </c>
      <c r="G42" s="144">
        <f t="shared" si="23"/>
        <v>12</v>
      </c>
      <c r="H42" s="139"/>
      <c r="I42" s="100" t="s">
        <v>61</v>
      </c>
      <c r="N42" s="151">
        <f t="shared" ref="N42:O42" si="24">N37*N38*3</f>
        <v>18</v>
      </c>
      <c r="O42" s="152">
        <f t="shared" si="24"/>
        <v>18</v>
      </c>
      <c r="P42" s="2"/>
      <c r="Q42" s="2"/>
      <c r="R42" s="2"/>
      <c r="S42" s="2"/>
      <c r="T42" s="2"/>
      <c r="U42" s="2"/>
    </row>
    <row r="43" spans="1:26" ht="12.75" x14ac:dyDescent="0.2">
      <c r="A43" s="90"/>
      <c r="F43" s="90"/>
      <c r="G43" s="67"/>
      <c r="J43" s="2"/>
      <c r="K43" s="2"/>
      <c r="L43" s="2"/>
      <c r="N43" s="78"/>
      <c r="O43" s="107"/>
      <c r="P43" s="2"/>
      <c r="Q43" s="2"/>
      <c r="R43" s="2"/>
      <c r="S43" s="2"/>
      <c r="T43" s="2"/>
      <c r="U43" s="2"/>
      <c r="X43" s="2"/>
    </row>
    <row r="44" spans="1:26" ht="15.75" customHeight="1" x14ac:dyDescent="0.2">
      <c r="A44" s="153" t="s">
        <v>74</v>
      </c>
      <c r="B44" s="115"/>
      <c r="F44" s="154"/>
      <c r="G44" s="155"/>
      <c r="I44" s="115" t="s">
        <v>75</v>
      </c>
      <c r="J44" s="2"/>
      <c r="N44" s="90"/>
      <c r="O44" s="156"/>
    </row>
    <row r="45" spans="1:26" ht="15.75" customHeight="1" x14ac:dyDescent="0.2">
      <c r="A45" s="130" t="s">
        <v>76</v>
      </c>
      <c r="B45" s="76" t="s">
        <v>77</v>
      </c>
      <c r="F45" s="131">
        <v>12</v>
      </c>
      <c r="G45" s="132">
        <v>10</v>
      </c>
      <c r="H45" s="133" t="s">
        <v>78</v>
      </c>
      <c r="I45" s="76" t="s">
        <v>79</v>
      </c>
      <c r="N45" s="134">
        <v>6</v>
      </c>
      <c r="O45" s="135">
        <v>6</v>
      </c>
      <c r="P45" s="2"/>
      <c r="Q45" s="2"/>
      <c r="R45" s="2"/>
      <c r="S45" s="2"/>
      <c r="T45" s="2"/>
      <c r="U45" s="2"/>
      <c r="Z45" s="2"/>
    </row>
    <row r="46" spans="1:26" ht="15.75" customHeight="1" x14ac:dyDescent="0.2">
      <c r="A46" s="136"/>
      <c r="B46" s="100" t="s">
        <v>44</v>
      </c>
      <c r="F46" s="137">
        <v>3</v>
      </c>
      <c r="G46" s="138">
        <v>3</v>
      </c>
      <c r="H46" s="139"/>
      <c r="I46" s="100" t="s">
        <v>44</v>
      </c>
      <c r="N46" s="137">
        <v>3</v>
      </c>
      <c r="O46" s="138">
        <v>3</v>
      </c>
      <c r="P46" s="2"/>
      <c r="Q46" s="2"/>
      <c r="R46" s="2"/>
      <c r="S46" s="2"/>
      <c r="T46" s="2"/>
      <c r="U46" s="2"/>
      <c r="Z46" s="2"/>
    </row>
    <row r="47" spans="1:26" ht="12.75" x14ac:dyDescent="0.2">
      <c r="A47" s="136"/>
      <c r="B47" s="100" t="s">
        <v>47</v>
      </c>
      <c r="F47" s="140">
        <f>D26*5/7</f>
        <v>8.5714285714285712</v>
      </c>
      <c r="G47" s="141">
        <f>D32*G46</f>
        <v>3</v>
      </c>
      <c r="H47" s="139"/>
      <c r="I47" s="100" t="s">
        <v>57</v>
      </c>
      <c r="N47" s="142">
        <f>D27</f>
        <v>6</v>
      </c>
      <c r="O47" s="141">
        <f>D32</f>
        <v>1</v>
      </c>
      <c r="Z47" s="2"/>
    </row>
    <row r="48" spans="1:26" ht="15.75" customHeight="1" x14ac:dyDescent="0.2">
      <c r="A48" s="157"/>
      <c r="B48" s="158" t="s">
        <v>80</v>
      </c>
      <c r="C48" s="159"/>
      <c r="D48" s="159"/>
      <c r="E48" s="159"/>
      <c r="F48" s="160">
        <f t="shared" ref="F48:G48" si="25">F45*F47</f>
        <v>102.85714285714286</v>
      </c>
      <c r="G48" s="161">
        <f t="shared" si="25"/>
        <v>30</v>
      </c>
      <c r="H48" s="162"/>
      <c r="I48" s="158" t="s">
        <v>81</v>
      </c>
      <c r="J48" s="159"/>
      <c r="K48" s="159"/>
      <c r="L48" s="159"/>
      <c r="M48" s="159"/>
      <c r="N48" s="160">
        <f t="shared" ref="N48:O48" si="26">N45*N46*N47</f>
        <v>108</v>
      </c>
      <c r="O48" s="161">
        <f t="shared" si="26"/>
        <v>18</v>
      </c>
    </row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</sheetData>
  <conditionalFormatting sqref="F2:G3 E3">
    <cfRule type="notContainsBlanks" dxfId="0" priority="1">
      <formula>LEN(TRIM(F2))&gt;0</formula>
    </cfRule>
  </conditionalFormatting>
  <pageMargins left="0.5" right="0.3" top="0.75" bottom="0.4" header="0" footer="0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Duh</dc:creator>
  <cp:lastModifiedBy>Ann-Marie Binetti</cp:lastModifiedBy>
  <cp:lastPrinted>2020-04-03T19:51:45Z</cp:lastPrinted>
  <dcterms:created xsi:type="dcterms:W3CDTF">2020-04-03T19:42:29Z</dcterms:created>
  <dcterms:modified xsi:type="dcterms:W3CDTF">2020-04-03T20:13:51Z</dcterms:modified>
</cp:coreProperties>
</file>